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vensve\Desktop\zonnekaart\2021\"/>
    </mc:Choice>
  </mc:AlternateContent>
  <xr:revisionPtr revIDLastSave="0" documentId="13_ncr:1_{40B42349-38F6-4CEC-8C6E-E1B9855EA441}" xr6:coauthVersionLast="45" xr6:coauthVersionMax="45" xr10:uidLastSave="{00000000-0000-0000-0000-000000000000}"/>
  <bookViews>
    <workbookView xWindow="28680" yWindow="-120" windowWidth="29040" windowHeight="15840" xr2:uid="{00000000-000D-0000-FFFF-FFFF00000000}"/>
  </bookViews>
  <sheets>
    <sheet name="PV-tot 10 kWp"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3" l="1"/>
  <c r="C23" i="3" l="1"/>
  <c r="C24" i="3"/>
  <c r="D33" i="3" s="1"/>
  <c r="D37" i="3" l="1"/>
  <c r="D36" i="3" l="1"/>
  <c r="D40" i="3"/>
  <c r="D35" i="3" l="1"/>
  <c r="D38" i="3" l="1"/>
  <c r="D34" i="3"/>
  <c r="E57" i="3" s="1"/>
  <c r="E58" i="3" s="1"/>
  <c r="D39" i="3" l="1"/>
  <c r="F46" i="3" s="1"/>
  <c r="F47" i="3" s="1"/>
  <c r="D45" i="3"/>
  <c r="I45" i="3" s="1"/>
  <c r="C45" i="3"/>
  <c r="D46" i="3" s="1"/>
  <c r="C57" i="3" l="1"/>
  <c r="E59" i="3" l="1"/>
  <c r="E60" i="3" s="1"/>
  <c r="E61" i="3" s="1"/>
  <c r="E62" i="3" s="1"/>
  <c r="E63" i="3" s="1"/>
  <c r="E64" i="3" s="1"/>
  <c r="E65" i="3" s="1"/>
  <c r="E66" i="3" s="1"/>
  <c r="E67" i="3" s="1"/>
  <c r="E68" i="3" s="1"/>
  <c r="E69" i="3" s="1"/>
  <c r="E70" i="3" s="1"/>
  <c r="D47" i="3" l="1"/>
  <c r="D48" i="3" s="1"/>
  <c r="G46" i="3"/>
  <c r="F48" i="3"/>
  <c r="F49" i="3" s="1"/>
  <c r="F50" i="3" s="1"/>
  <c r="F51" i="3" s="1"/>
  <c r="F52" i="3" s="1"/>
  <c r="F53" i="3" s="1"/>
  <c r="F54" i="3" s="1"/>
  <c r="F55" i="3" s="1"/>
  <c r="F56" i="3" s="1"/>
  <c r="F57" i="3" s="1"/>
  <c r="F58" i="3" s="1"/>
  <c r="F59" i="3" s="1"/>
  <c r="F60" i="3" s="1"/>
  <c r="F61" i="3" s="1"/>
  <c r="F62" i="3" s="1"/>
  <c r="F63" i="3" s="1"/>
  <c r="F64" i="3" s="1"/>
  <c r="F65" i="3" s="1"/>
  <c r="F66" i="3" s="1"/>
  <c r="F67" i="3" s="1"/>
  <c r="F68" i="3" s="1"/>
  <c r="H46" i="3" l="1"/>
  <c r="I46" i="3" s="1"/>
  <c r="G47" i="3"/>
  <c r="G48" i="3" s="1"/>
  <c r="G49" i="3" s="1"/>
  <c r="G50" i="3" s="1"/>
  <c r="G51" i="3" s="1"/>
  <c r="G52" i="3" s="1"/>
  <c r="G53" i="3" s="1"/>
  <c r="G54" i="3" s="1"/>
  <c r="G55" i="3" s="1"/>
  <c r="G56" i="3" s="1"/>
  <c r="G57" i="3" s="1"/>
  <c r="G58" i="3" s="1"/>
  <c r="G59" i="3" s="1"/>
  <c r="G60" i="3" s="1"/>
  <c r="G61" i="3" s="1"/>
  <c r="F69" i="3"/>
  <c r="F70" i="3" s="1"/>
  <c r="D49" i="3"/>
  <c r="D50" i="3" s="1"/>
  <c r="G62" i="3" l="1"/>
  <c r="G63" i="3" s="1"/>
  <c r="G64" i="3" s="1"/>
  <c r="G65" i="3" s="1"/>
  <c r="G66" i="3" s="1"/>
  <c r="G67" i="3" s="1"/>
  <c r="G68" i="3" s="1"/>
  <c r="G69" i="3" s="1"/>
  <c r="G70" i="3" s="1"/>
  <c r="H47" i="3"/>
  <c r="I47" i="3" s="1"/>
  <c r="D51" i="3" l="1"/>
  <c r="H48" i="3"/>
  <c r="I48" i="3" s="1"/>
  <c r="H49" i="3" l="1"/>
  <c r="I49" i="3" s="1"/>
  <c r="D52" i="3"/>
  <c r="D53" i="3" l="1"/>
  <c r="H50" i="3"/>
  <c r="I50" i="3" s="1"/>
  <c r="H51" i="3" l="1"/>
  <c r="I51" i="3" s="1"/>
  <c r="D54" i="3"/>
  <c r="D55" i="3" l="1"/>
  <c r="H52" i="3"/>
  <c r="I52" i="3" s="1"/>
  <c r="H53" i="3" l="1"/>
  <c r="I53" i="3" s="1"/>
  <c r="D56" i="3"/>
  <c r="D57" i="3" l="1"/>
  <c r="H54" i="3"/>
  <c r="I54" i="3" s="1"/>
  <c r="H55" i="3" l="1"/>
  <c r="I55" i="3" s="1"/>
  <c r="D58" i="3"/>
  <c r="D59" i="3" l="1"/>
  <c r="H56" i="3"/>
  <c r="I56" i="3" s="1"/>
  <c r="H57" i="3" l="1"/>
  <c r="I57" i="3" s="1"/>
  <c r="D60" i="3"/>
  <c r="D61" i="3" l="1"/>
  <c r="H58" i="3"/>
  <c r="I58" i="3" s="1"/>
  <c r="H59" i="3" l="1"/>
  <c r="I59" i="3" s="1"/>
  <c r="D62" i="3"/>
  <c r="D63" i="3" l="1"/>
  <c r="H60" i="3"/>
  <c r="I60" i="3" s="1"/>
  <c r="H61" i="3" l="1"/>
  <c r="I61" i="3" s="1"/>
  <c r="D64" i="3"/>
  <c r="D65" i="3" l="1"/>
  <c r="H62" i="3"/>
  <c r="I62" i="3" s="1"/>
  <c r="H63" i="3" l="1"/>
  <c r="I63" i="3" s="1"/>
  <c r="D66" i="3"/>
  <c r="D67" i="3" l="1"/>
  <c r="H64" i="3"/>
  <c r="I64" i="3" s="1"/>
  <c r="H65" i="3" l="1"/>
  <c r="I65" i="3" s="1"/>
  <c r="D68" i="3"/>
  <c r="D69" i="3" l="1"/>
  <c r="H66" i="3"/>
  <c r="I66" i="3" s="1"/>
  <c r="H67" i="3" l="1"/>
  <c r="I67" i="3" s="1"/>
  <c r="D70" i="3"/>
  <c r="H68" i="3" l="1"/>
  <c r="I68" i="3" s="1"/>
  <c r="H69" i="3" l="1"/>
  <c r="H70" i="3" l="1"/>
  <c r="I69" i="3"/>
  <c r="C73" i="3" l="1"/>
  <c r="I7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Hedebouw, Bart</author>
    <author>Vens, Veronique</author>
    <author>Buelens, Wim</author>
  </authors>
  <commentList>
    <comment ref="A10" authorId="0" shapeId="0" xr:uid="{00000000-0006-0000-0000-000001000000}">
      <text>
        <r>
          <rPr>
            <sz val="8"/>
            <color indexed="81"/>
            <rFont val="Tahoma"/>
            <family val="2"/>
          </rPr>
          <t xml:space="preserve">Dit is een  gemiddelde standaardwaarde voor een gemiddeld, nieuw, kristallijn zonnesysteem in zijn eerste jaar in dienst. De verdere berekening houdt rekening met een graduele afname van de prestatie van de installatie over de veronderstelde 25 jaar economische levensduur van de installatie. De degradatie is voorgesteld in % onder de parameter "degradatiefactor" en kan indien gewenst aangepast worden. </t>
        </r>
      </text>
    </comment>
    <comment ref="A18" authorId="1" shapeId="0" xr:uid="{00000000-0006-0000-0000-000003000000}">
      <text>
        <r>
          <rPr>
            <sz val="9"/>
            <color indexed="81"/>
            <rFont val="Calibri"/>
            <family val="2"/>
            <scheme val="minor"/>
          </rPr>
          <t xml:space="preserve">
Het prosumententarief is gekoppeld aan het vermogen van de omvormer en is afhankelijk van het distributienetgebied.</t>
        </r>
      </text>
    </comment>
    <comment ref="A20" authorId="2" shapeId="0" xr:uid="{86612EF2-C15F-480E-AE8B-5C6F2C4BFE0B}">
      <text>
        <r>
          <rPr>
            <b/>
            <sz val="9"/>
            <color indexed="81"/>
            <rFont val="Tahoma"/>
            <charset val="1"/>
          </rPr>
          <t>Buelens, Wim:</t>
        </r>
        <r>
          <rPr>
            <sz val="9"/>
            <color indexed="81"/>
            <rFont val="Tahoma"/>
            <charset val="1"/>
          </rPr>
          <t xml:space="preserve">
</t>
        </r>
      </text>
    </comment>
    <comment ref="A21" authorId="2" shapeId="0" xr:uid="{66D73BE5-DD23-45CF-B664-17A67C70B3D9}">
      <text>
        <r>
          <rPr>
            <b/>
            <sz val="9"/>
            <color indexed="81"/>
            <rFont val="Tahoma"/>
            <charset val="1"/>
          </rPr>
          <t>Buelens, Wim:</t>
        </r>
        <r>
          <rPr>
            <sz val="9"/>
            <color indexed="81"/>
            <rFont val="Tahoma"/>
            <charset val="1"/>
          </rPr>
          <t xml:space="preserve">
</t>
        </r>
      </text>
    </comment>
    <comment ref="F44" authorId="0" shapeId="0" xr:uid="{00000000-0006-0000-0000-000004000000}">
      <text>
        <r>
          <rPr>
            <sz val="9"/>
            <color indexed="63"/>
            <rFont val="Calibri"/>
            <family val="2"/>
            <scheme val="minor"/>
          </rPr>
          <t>De jaarlijkse netto-besparing op de aankoop van elektriciteit houdt rekening met een jaarlijkse stijging van de elektriciteitsprijs en een jaarlijkse daling van de elektriciteitproductie 
(= opbrengstverlies) door de installatie.</t>
        </r>
      </text>
    </comment>
    <comment ref="H44" authorId="1" shapeId="0" xr:uid="{00000000-0006-0000-0000-000005000000}">
      <text>
        <r>
          <rPr>
            <sz val="9"/>
            <color indexed="81"/>
            <rFont val="Calibri"/>
            <family val="2"/>
            <scheme val="minor"/>
          </rPr>
          <t xml:space="preserve">
We gaan ervan uit dat u de jaarlijkse netto-besparing op aankoop elektriciteit op een spaarrekening met een rendement van 1% zet.</t>
        </r>
      </text>
    </comment>
    <comment ref="C73" authorId="0" shapeId="0" xr:uid="{00000000-0006-0000-0000-000006000000}">
      <text>
        <r>
          <rPr>
            <sz val="9"/>
            <color indexed="81"/>
            <rFont val="Calibri"/>
            <family val="2"/>
            <scheme val="minor"/>
          </rPr>
          <t xml:space="preserve">
"Besparing op uw energiefactuur" zoals de zonnekaart berekent en in het rapport vermeld = "Gecumuleerde inkomsten uit elektriciteit + inkomsten uit rente van een spaarrekening" over de volledige levensduur (laatste cijfer uit kolom G)  gedeeld door de verwachte levensduur van de installatie (namelijk 25 jaar).
</t>
        </r>
      </text>
    </comment>
  </commentList>
</comments>
</file>

<file path=xl/sharedStrings.xml><?xml version="1.0" encoding="utf-8"?>
<sst xmlns="http://schemas.openxmlformats.org/spreadsheetml/2006/main" count="80" uniqueCount="68">
  <si>
    <t>jaar 0</t>
  </si>
  <si>
    <t>kW</t>
  </si>
  <si>
    <t>kWh</t>
  </si>
  <si>
    <t>euro</t>
  </si>
  <si>
    <t>dagtarief</t>
  </si>
  <si>
    <t>opbrengst per kWp * aantal kWp</t>
  </si>
  <si>
    <t>besparing per jaar - prosumentenvergoeding</t>
  </si>
  <si>
    <t>kWh/kWp</t>
  </si>
  <si>
    <t>eurocent/kWh</t>
  </si>
  <si>
    <t>btw</t>
  </si>
  <si>
    <t>Vermogen van de panelen</t>
  </si>
  <si>
    <t>Investeringskosten (installatie + plaatsing)</t>
  </si>
  <si>
    <t>Prijs van de omvormer (al inbegrepen in investeringskosten)</t>
  </si>
  <si>
    <t>Opbrengst van de installatie</t>
  </si>
  <si>
    <t>Verhouding vermogen omvormer t.o.v. vermogen panelen</t>
  </si>
  <si>
    <t>Geschatte stijging elektriciteitsprijs</t>
  </si>
  <si>
    <t xml:space="preserve">Degradatiefactor van de zonnepanelen </t>
  </si>
  <si>
    <t>Prosumententarief (incl. btw)</t>
  </si>
  <si>
    <t>Dagtarief bij gebruik van enkele meter (incl. btw)</t>
  </si>
  <si>
    <t>Extra kosten na 12 jaar: vervanging omvormer</t>
  </si>
  <si>
    <t>Prosumentenvergoeding</t>
  </si>
  <si>
    <t>Vermeden elektriciteitskosten</t>
  </si>
  <si>
    <t>Jaarlijkse elektriciteitsproductie van de installatie</t>
  </si>
  <si>
    <t>Deze parameters kunt u aanpassen:</t>
  </si>
  <si>
    <t>Jaarlijkse netto-besparing op aankoop elektriciteit</t>
  </si>
  <si>
    <t xml:space="preserve">Jaar </t>
  </si>
  <si>
    <t>Investeringskosten</t>
  </si>
  <si>
    <t>Opbrengst van een spaarrekening (gecumuleerde inkomsten uit het sparen i.p.v investeren in PV)</t>
  </si>
  <si>
    <t>Gecumuleerde netto-besparing op aankoop elektriciteit</t>
  </si>
  <si>
    <t>Gecumuleerde inkomsten uit elektriciteit + inkomsten uit rente van een spaarrekening</t>
  </si>
  <si>
    <t>Netto-gecumuleerde inkomst t.o.v. een spaarrekening</t>
  </si>
  <si>
    <t xml:space="preserve">BESPARING OP UW ENERGIEFACTUUR (euro per jaar) </t>
  </si>
  <si>
    <t>Berekening van besparing en terugverdientijd (dit gebeurt automatisch en op basis van de ingevulde parameters, zoals hierboven)</t>
  </si>
  <si>
    <t>Hou er rekening mee dat wij parameters regelmatig actualiseren. Het is dus mogelijk dat de zonnekaart voor zijn berekeningen al aangepaste standaardwaarden gebruikt (zoals: investeringskosten/kWp, elektriciteitsprijs,...).</t>
  </si>
  <si>
    <t>De TERUGVERDIENTIJD situeert zich in het jaar waar de netto-gecumuleerde inkomst t.o.v. een spaarrekening (kolom H) positief wordt.</t>
  </si>
  <si>
    <t>Jaarlijks besparing op aankoop van elektriciteit</t>
  </si>
  <si>
    <t>Jaarlijkse inkomsten uit verkoop elektriciteit</t>
  </si>
  <si>
    <t>Geraamd aandeel zelfverbruik</t>
  </si>
  <si>
    <t>Injectietarief</t>
  </si>
  <si>
    <t>kWp</t>
  </si>
  <si>
    <t>Vergoeding voor geïnjecteerde elektriciteit</t>
  </si>
  <si>
    <t>Jaarlijkse besparing uit netto-besparing op aankoop elektriciteit en inkomsten uit verkoop geïnjecteerde elektriciteit</t>
  </si>
  <si>
    <t>savingLifespan</t>
  </si>
  <si>
    <t>yearlyIncomeOnElectricitySold</t>
  </si>
  <si>
    <t>yearlySavingOnElectricityPurchase</t>
  </si>
  <si>
    <t>yearlyYield</t>
  </si>
  <si>
    <t>investCost</t>
  </si>
  <si>
    <t>invertorCost</t>
  </si>
  <si>
    <t>dailyRateInclBtw</t>
  </si>
  <si>
    <t>net_cost_lifespan</t>
  </si>
  <si>
    <t>priceConvertorLifespan</t>
  </si>
  <si>
    <t>savingLifespan_cumul</t>
  </si>
  <si>
    <t>not existing</t>
  </si>
  <si>
    <t>profitLifespan</t>
  </si>
  <si>
    <t>energyCategory.prosumerCompensationPerYear</t>
  </si>
  <si>
    <t>kWhPerYear</t>
  </si>
  <si>
    <t>Investeringspremie voor eerste 4 kWp</t>
  </si>
  <si>
    <t>Investeringspremie voor extra 2 kWp</t>
  </si>
  <si>
    <t>vermogen tot 4 kWp</t>
  </si>
  <si>
    <t>vermogen tussen 4 en 6 kWp</t>
  </si>
  <si>
    <t>Gemiddelde rentevoet van een spaarrekening</t>
  </si>
  <si>
    <t xml:space="preserve">Voorziene premie 2021 (als de installatie aan alle voorwaarden voldoet) </t>
  </si>
  <si>
    <t>euro/kWp</t>
  </si>
  <si>
    <t>euro, incl. btw</t>
  </si>
  <si>
    <t>euro/jaar</t>
  </si>
  <si>
    <t>Versie december 2020 - van toepassing in 2021</t>
  </si>
  <si>
    <t>Totale investeringskosten (installatie + plaatsing, verminderd met premie)</t>
  </si>
  <si>
    <t xml:space="preserve">Berekening van de besparing en terugverdientijd voor zonnepanelen tot 10 kVA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</si>
</sst>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1];[Red]\-#,##0\ [$€-1]"/>
    <numFmt numFmtId="165" formatCode="0.0%"/>
    <numFmt numFmtId="166" formatCode="0.0"/>
    <numFmt numFmtId="167" formatCode="#,##0.00\ [$€-1];[Red]\-#,##0.00\ [$€-1]"/>
  </numFmts>
  <fonts count="21" x14ac:knownFonts="1">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u/>
      <sz val="11"/>
      <color theme="1"/>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14"/>
      <color theme="0"/>
      <name val="Calibri"/>
      <family val="2"/>
      <scheme val="minor"/>
    </font>
    <font>
      <sz val="12"/>
      <color theme="0"/>
      <name val="Calibri"/>
      <family val="2"/>
      <scheme val="minor"/>
    </font>
    <font>
      <i/>
      <sz val="11"/>
      <color rgb="FF00B0F0"/>
      <name val="Calibri"/>
      <family val="2"/>
      <scheme val="minor"/>
    </font>
    <font>
      <sz val="9"/>
      <color indexed="63"/>
      <name val="Calibri"/>
      <family val="2"/>
      <scheme val="minor"/>
    </font>
    <font>
      <sz val="9"/>
      <color indexed="81"/>
      <name val="Calibri"/>
      <family val="2"/>
      <scheme val="minor"/>
    </font>
    <font>
      <i/>
      <sz val="11"/>
      <color theme="0"/>
      <name val="Calibri"/>
      <family val="2"/>
      <scheme val="minor"/>
    </font>
    <font>
      <sz val="8"/>
      <color indexed="81"/>
      <name val="Tahoma"/>
      <family val="2"/>
    </font>
    <font>
      <sz val="11"/>
      <color rgb="FF9C6500"/>
      <name val="Calibri"/>
      <family val="2"/>
      <scheme val="minor"/>
    </font>
    <font>
      <i/>
      <sz val="11"/>
      <color rgb="FF9C6500"/>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rgb="FFFFEB9C"/>
      </patternFill>
    </fill>
    <fill>
      <patternFill patternType="solid">
        <fgColor rgb="FF105269"/>
        <bgColor indexed="64"/>
      </patternFill>
    </fill>
  </fills>
  <borders count="15">
    <border>
      <left/>
      <right/>
      <top/>
      <bottom/>
      <diagonal/>
    </border>
    <border>
      <left/>
      <right/>
      <top/>
      <bottom style="thin">
        <color rgb="FF0070C0"/>
      </bottom>
      <diagonal/>
    </border>
    <border>
      <left/>
      <right/>
      <top style="thin">
        <color rgb="FF0070C0"/>
      </top>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70C0"/>
      </left>
      <right/>
      <top/>
      <bottom/>
      <diagonal/>
    </border>
    <border>
      <left/>
      <right style="thin">
        <color rgb="FF0070C0"/>
      </right>
      <top/>
      <bottom/>
      <diagonal/>
    </border>
    <border>
      <left style="hair">
        <color rgb="FF0070C0"/>
      </left>
      <right style="thin">
        <color rgb="FF0070C0"/>
      </right>
      <top style="thin">
        <color rgb="FF0070C0"/>
      </top>
      <bottom style="thin">
        <color rgb="FF0070C0"/>
      </bottom>
      <diagonal/>
    </border>
    <border>
      <left/>
      <right/>
      <top style="thin">
        <color rgb="FF0070C0"/>
      </top>
      <bottom style="thin">
        <color rgb="FF0070C0"/>
      </bottom>
      <diagonal/>
    </border>
    <border>
      <left style="hair">
        <color rgb="FF105269"/>
      </left>
      <right style="hair">
        <color rgb="FF105269"/>
      </right>
      <top style="hair">
        <color rgb="FF105269"/>
      </top>
      <bottom style="hair">
        <color rgb="FF105269"/>
      </bottom>
      <diagonal/>
    </border>
    <border>
      <left style="hair">
        <color theme="3" tint="0.79998168889431442"/>
      </left>
      <right style="hair">
        <color theme="3" tint="0.79998168889431442"/>
      </right>
      <top/>
      <bottom/>
      <diagonal/>
    </border>
    <border>
      <left style="hair">
        <color theme="3" tint="0.79998168889431442"/>
      </left>
      <right style="hair">
        <color theme="3" tint="0.79998168889431442"/>
      </right>
      <top style="hair">
        <color theme="3" tint="0.79998168889431442"/>
      </top>
      <bottom/>
      <diagonal/>
    </border>
    <border>
      <left style="thin">
        <color rgb="FF0070C0"/>
      </left>
      <right style="hair">
        <color rgb="FF0070C0"/>
      </right>
      <top style="thin">
        <color rgb="FF0070C0"/>
      </top>
      <bottom/>
      <diagonal/>
    </border>
  </borders>
  <cellStyleXfs count="2">
    <xf numFmtId="0" fontId="0" fillId="0" borderId="0"/>
    <xf numFmtId="0" fontId="17" fillId="6" borderId="0" applyNumberFormat="0" applyBorder="0" applyAlignment="0" applyProtection="0"/>
  </cellStyleXfs>
  <cellXfs count="71">
    <xf numFmtId="0" fontId="0" fillId="0" borderId="0" xfId="0"/>
    <xf numFmtId="164" fontId="0" fillId="0" borderId="0" xfId="0" applyNumberFormat="1"/>
    <xf numFmtId="0" fontId="6"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Fill="1"/>
    <xf numFmtId="0" fontId="2" fillId="0" borderId="0" xfId="0" applyNumberFormat="1" applyFont="1" applyFill="1" applyAlignment="1">
      <alignment wrapText="1" shrinkToFit="1"/>
    </xf>
    <xf numFmtId="0" fontId="3" fillId="0" borderId="0" xfId="0" applyFont="1" applyFill="1"/>
    <xf numFmtId="0" fontId="4" fillId="0" borderId="0" xfId="0" applyFont="1" applyFill="1"/>
    <xf numFmtId="0" fontId="2" fillId="0" borderId="0" xfId="0" applyFont="1" applyFill="1" applyAlignment="1">
      <alignment wrapText="1"/>
    </xf>
    <xf numFmtId="0" fontId="2" fillId="0" borderId="0" xfId="0" applyFont="1" applyFill="1" applyAlignment="1">
      <alignment vertical="top" wrapText="1"/>
    </xf>
    <xf numFmtId="0" fontId="1" fillId="0" borderId="0" xfId="0" applyFont="1" applyAlignment="1">
      <alignment horizontal="center" vertical="center"/>
    </xf>
    <xf numFmtId="0" fontId="0" fillId="0" borderId="0" xfId="0" applyFont="1" applyFill="1" applyBorder="1"/>
    <xf numFmtId="0" fontId="0" fillId="0" borderId="0" xfId="0" applyFont="1"/>
    <xf numFmtId="0" fontId="0" fillId="0" borderId="0" xfId="0" applyFont="1" applyBorder="1"/>
    <xf numFmtId="0" fontId="0" fillId="0" borderId="0" xfId="0" applyFont="1" applyFill="1"/>
    <xf numFmtId="0" fontId="0" fillId="0" borderId="0" xfId="0" applyFont="1" applyAlignment="1">
      <alignment horizontal="left" vertical="top" wrapText="1"/>
    </xf>
    <xf numFmtId="164" fontId="0" fillId="0" borderId="0" xfId="0" applyNumberFormat="1" applyFont="1"/>
    <xf numFmtId="0" fontId="9" fillId="0" borderId="0" xfId="0" applyFont="1" applyFill="1" applyBorder="1"/>
    <xf numFmtId="0" fontId="9" fillId="0" borderId="0" xfId="0" applyFont="1" applyFill="1"/>
    <xf numFmtId="164" fontId="0" fillId="2" borderId="9" xfId="0" applyNumberFormat="1" applyFont="1" applyFill="1" applyBorder="1" applyAlignment="1">
      <alignment horizontal="center" vertical="center"/>
    </xf>
    <xf numFmtId="0" fontId="15" fillId="3" borderId="0" xfId="0" applyFont="1" applyFill="1"/>
    <xf numFmtId="0" fontId="0" fillId="0" borderId="0" xfId="0" applyFill="1"/>
    <xf numFmtId="166" fontId="0" fillId="0" borderId="0" xfId="0" applyNumberFormat="1" applyFont="1"/>
    <xf numFmtId="0" fontId="7" fillId="4"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7" fillId="6" borderId="0" xfId="1" applyAlignment="1">
      <alignment horizontal="center" vertical="center"/>
    </xf>
    <xf numFmtId="0" fontId="18" fillId="6" borderId="0" xfId="1" applyFont="1" applyAlignment="1">
      <alignment horizontal="center"/>
    </xf>
    <xf numFmtId="0" fontId="0" fillId="0" borderId="0" xfId="0" applyFill="1" applyAlignment="1">
      <alignment horizontal="left" vertical="top" wrapText="1"/>
    </xf>
    <xf numFmtId="0" fontId="8" fillId="3" borderId="0" xfId="0" applyFont="1" applyFill="1" applyBorder="1" applyAlignment="1">
      <alignment horizontal="left" vertical="center"/>
    </xf>
    <xf numFmtId="0" fontId="11" fillId="3" borderId="3" xfId="0" applyFont="1" applyFill="1" applyBorder="1" applyAlignment="1">
      <alignment horizontal="left" vertical="center"/>
    </xf>
    <xf numFmtId="0" fontId="11" fillId="3" borderId="2" xfId="0" applyFont="1" applyFill="1" applyBorder="1" applyAlignment="1">
      <alignment horizontal="left" vertical="center"/>
    </xf>
    <xf numFmtId="0" fontId="11" fillId="3" borderId="4" xfId="0" applyFont="1" applyFill="1" applyBorder="1" applyAlignment="1">
      <alignment horizontal="left" vertical="center"/>
    </xf>
    <xf numFmtId="0" fontId="11" fillId="3" borderId="7" xfId="0" applyFont="1" applyFill="1" applyBorder="1" applyAlignment="1">
      <alignment horizontal="left" vertical="center"/>
    </xf>
    <xf numFmtId="0" fontId="11" fillId="3" borderId="0" xfId="0" applyFont="1" applyFill="1" applyBorder="1" applyAlignment="1">
      <alignment horizontal="left" vertical="center"/>
    </xf>
    <xf numFmtId="0" fontId="11" fillId="3" borderId="8" xfId="0" applyFont="1" applyFill="1" applyBorder="1" applyAlignment="1">
      <alignment horizontal="left" vertical="center"/>
    </xf>
    <xf numFmtId="0" fontId="10" fillId="7" borderId="3" xfId="0" applyFont="1" applyFill="1" applyBorder="1" applyAlignment="1">
      <alignment horizontal="left" vertical="top"/>
    </xf>
    <xf numFmtId="0" fontId="10" fillId="7" borderId="2" xfId="0" applyFont="1" applyFill="1" applyBorder="1" applyAlignment="1">
      <alignment horizontal="left" vertical="top"/>
    </xf>
    <xf numFmtId="0" fontId="10" fillId="7" borderId="4" xfId="0" applyFont="1" applyFill="1" applyBorder="1" applyAlignment="1">
      <alignment horizontal="left" vertical="top"/>
    </xf>
    <xf numFmtId="0" fontId="10" fillId="7" borderId="5" xfId="0" applyFont="1" applyFill="1" applyBorder="1" applyAlignment="1">
      <alignment horizontal="left" vertical="top"/>
    </xf>
    <xf numFmtId="0" fontId="10" fillId="7" borderId="1" xfId="0" applyFont="1" applyFill="1" applyBorder="1" applyAlignment="1">
      <alignment horizontal="left" vertical="top"/>
    </xf>
    <xf numFmtId="0" fontId="10" fillId="7" borderId="6" xfId="0" applyFont="1" applyFill="1" applyBorder="1" applyAlignment="1">
      <alignment horizontal="left" vertical="top"/>
    </xf>
    <xf numFmtId="0" fontId="0" fillId="2" borderId="11" xfId="0" applyFill="1" applyBorder="1"/>
    <xf numFmtId="0" fontId="0" fillId="2" borderId="11" xfId="0" applyFont="1" applyFill="1" applyBorder="1"/>
    <xf numFmtId="9" fontId="0" fillId="2" borderId="11" xfId="0" applyNumberFormat="1" applyFont="1" applyFill="1" applyBorder="1"/>
    <xf numFmtId="0" fontId="2" fillId="2" borderId="11" xfId="0" applyFont="1" applyFill="1" applyBorder="1"/>
    <xf numFmtId="1" fontId="0" fillId="2" borderId="11" xfId="0" applyNumberFormat="1" applyFont="1" applyFill="1" applyBorder="1"/>
    <xf numFmtId="49" fontId="0" fillId="2" borderId="11" xfId="0" applyNumberFormat="1" applyFill="1" applyBorder="1"/>
    <xf numFmtId="165" fontId="0" fillId="2" borderId="11" xfId="0" applyNumberFormat="1" applyFont="1" applyFill="1" applyBorder="1"/>
    <xf numFmtId="0" fontId="0" fillId="2" borderId="11" xfId="0" applyFill="1" applyBorder="1" applyAlignment="1">
      <alignment vertical="top"/>
    </xf>
    <xf numFmtId="2" fontId="0" fillId="2" borderId="11" xfId="0" applyNumberFormat="1" applyFont="1" applyFill="1" applyBorder="1"/>
    <xf numFmtId="165" fontId="0" fillId="0" borderId="11" xfId="0" applyNumberFormat="1" applyFont="1" applyFill="1" applyBorder="1"/>
    <xf numFmtId="0" fontId="0" fillId="0" borderId="11" xfId="0" applyFont="1" applyFill="1" applyBorder="1"/>
    <xf numFmtId="0" fontId="5" fillId="0" borderId="11" xfId="0" applyFont="1" applyFill="1" applyBorder="1"/>
    <xf numFmtId="0" fontId="17" fillId="6" borderId="11" xfId="1" applyBorder="1" applyAlignment="1">
      <alignment vertical="center"/>
    </xf>
    <xf numFmtId="166" fontId="0" fillId="2" borderId="11" xfId="0" applyNumberFormat="1" applyFont="1" applyFill="1" applyBorder="1"/>
    <xf numFmtId="0" fontId="0" fillId="2" borderId="11" xfId="0" quotePrefix="1" applyFill="1" applyBorder="1" applyAlignment="1">
      <alignment horizontal="left" vertical="top"/>
    </xf>
    <xf numFmtId="0" fontId="2" fillId="2" borderId="11" xfId="0" applyFont="1" applyFill="1" applyBorder="1" applyAlignment="1">
      <alignment wrapText="1"/>
    </xf>
    <xf numFmtId="0" fontId="12" fillId="2" borderId="11" xfId="0" applyFont="1" applyFill="1" applyBorder="1"/>
    <xf numFmtId="0" fontId="0" fillId="0" borderId="11" xfId="0" applyFont="1" applyBorder="1"/>
    <xf numFmtId="166" fontId="0" fillId="0" borderId="11" xfId="0" applyNumberFormat="1" applyFont="1" applyBorder="1"/>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2" borderId="11" xfId="0" applyFont="1" applyFill="1" applyBorder="1" applyAlignment="1">
      <alignment horizontal="right"/>
    </xf>
    <xf numFmtId="164" fontId="0" fillId="2" borderId="11" xfId="0" applyNumberFormat="1" applyFont="1" applyFill="1" applyBorder="1"/>
    <xf numFmtId="0" fontId="0" fillId="0" borderId="11" xfId="0" applyBorder="1"/>
    <xf numFmtId="164" fontId="0" fillId="0" borderId="11" xfId="0" applyNumberFormat="1" applyFont="1" applyFill="1" applyBorder="1"/>
    <xf numFmtId="167" fontId="0" fillId="2" borderId="11" xfId="0" applyNumberFormat="1" applyFont="1" applyFill="1" applyBorder="1"/>
    <xf numFmtId="0" fontId="7" fillId="4" borderId="14" xfId="0" applyFont="1" applyFill="1" applyBorder="1" applyAlignment="1">
      <alignment horizontal="center" vertical="center" wrapText="1"/>
    </xf>
  </cellXfs>
  <cellStyles count="2">
    <cellStyle name="Neutraal" xfId="1" builtinId="28"/>
    <cellStyle name="Standaard" xfId="0" builtinId="0"/>
  </cellStyles>
  <dxfs count="0"/>
  <tableStyles count="0" defaultTableStyle="TableStyleMedium2" defaultPivotStyle="PivotStyleLight16"/>
  <colors>
    <mruColors>
      <color rgb="FF1052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workbookViewId="0">
      <selection activeCell="A77" sqref="A77"/>
    </sheetView>
  </sheetViews>
  <sheetFormatPr defaultRowHeight="15" x14ac:dyDescent="0.25"/>
  <cols>
    <col min="1" max="1" width="67.28515625" customWidth="1"/>
    <col min="2" max="2" width="45" bestFit="1" customWidth="1"/>
    <col min="3" max="3" width="41.28515625" customWidth="1"/>
    <col min="4" max="4" width="29.85546875" customWidth="1"/>
    <col min="5" max="5" width="26.7109375" bestFit="1" customWidth="1"/>
    <col min="6" max="6" width="33.7109375" customWidth="1"/>
    <col min="7" max="7" width="35.85546875" customWidth="1"/>
    <col min="8" max="8" width="25.5703125" customWidth="1"/>
    <col min="9" max="9" width="25.28515625" customWidth="1"/>
    <col min="12" max="12" width="44.5703125" bestFit="1" customWidth="1"/>
  </cols>
  <sheetData>
    <row r="1" spans="1:9" s="18" customFormat="1" ht="18.75" customHeight="1" x14ac:dyDescent="0.25">
      <c r="A1" s="36" t="s">
        <v>67</v>
      </c>
      <c r="B1" s="37"/>
      <c r="C1" s="37"/>
      <c r="D1" s="38"/>
      <c r="E1" s="17"/>
      <c r="H1" s="17"/>
    </row>
    <row r="2" spans="1:9" ht="15.75" customHeight="1" x14ac:dyDescent="0.25">
      <c r="A2" s="39"/>
      <c r="B2" s="40"/>
      <c r="C2" s="40"/>
      <c r="D2" s="41"/>
      <c r="E2" s="11"/>
      <c r="F2" s="12"/>
      <c r="G2" s="12"/>
      <c r="H2" s="12"/>
      <c r="I2" s="12"/>
    </row>
    <row r="3" spans="1:9" ht="15" customHeight="1" x14ac:dyDescent="0.25">
      <c r="A3" s="30" t="s">
        <v>23</v>
      </c>
      <c r="B3" s="31"/>
      <c r="C3" s="31"/>
      <c r="D3" s="32"/>
      <c r="E3" s="12"/>
      <c r="F3" s="2"/>
      <c r="G3" s="3"/>
      <c r="H3" s="4"/>
      <c r="I3" s="14"/>
    </row>
    <row r="4" spans="1:9" ht="15" customHeight="1" x14ac:dyDescent="0.25">
      <c r="A4" s="33"/>
      <c r="B4" s="34"/>
      <c r="C4" s="34"/>
      <c r="D4" s="35"/>
      <c r="E4" s="12"/>
      <c r="F4" s="14"/>
      <c r="G4" s="14"/>
      <c r="H4" s="14"/>
      <c r="I4" s="14"/>
    </row>
    <row r="5" spans="1:9" ht="15" customHeight="1" x14ac:dyDescent="0.25">
      <c r="A5" s="33"/>
      <c r="B5" s="34"/>
      <c r="C5" s="34"/>
      <c r="D5" s="35"/>
      <c r="E5" s="12"/>
      <c r="F5" s="14"/>
      <c r="G5" s="5"/>
      <c r="H5" s="14"/>
      <c r="I5" s="14"/>
    </row>
    <row r="6" spans="1:9" x14ac:dyDescent="0.25">
      <c r="A6" s="42" t="s">
        <v>10</v>
      </c>
      <c r="B6" s="42"/>
      <c r="C6" s="43">
        <v>3.75</v>
      </c>
      <c r="D6" s="42" t="s">
        <v>1</v>
      </c>
      <c r="E6" s="12"/>
      <c r="F6" s="14"/>
      <c r="G6" s="6"/>
      <c r="H6" s="14"/>
      <c r="I6" s="14"/>
    </row>
    <row r="7" spans="1:9" x14ac:dyDescent="0.25">
      <c r="A7" s="42" t="s">
        <v>11</v>
      </c>
      <c r="B7" s="42"/>
      <c r="C7" s="43">
        <v>1250</v>
      </c>
      <c r="D7" s="42" t="s">
        <v>62</v>
      </c>
      <c r="E7" s="12"/>
      <c r="F7" s="14"/>
      <c r="G7" s="14"/>
      <c r="H7" s="14"/>
      <c r="I7" s="14"/>
    </row>
    <row r="8" spans="1:9" x14ac:dyDescent="0.25">
      <c r="A8" s="42" t="s">
        <v>9</v>
      </c>
      <c r="B8" s="42"/>
      <c r="C8" s="44">
        <v>0.06</v>
      </c>
      <c r="D8" s="42"/>
      <c r="E8" s="12"/>
      <c r="F8" s="14"/>
      <c r="G8" s="14"/>
      <c r="H8" s="14"/>
      <c r="I8" s="14"/>
    </row>
    <row r="9" spans="1:9" x14ac:dyDescent="0.25">
      <c r="A9" s="45" t="s">
        <v>12</v>
      </c>
      <c r="B9" s="45"/>
      <c r="C9" s="46">
        <v>250</v>
      </c>
      <c r="D9" s="42" t="s">
        <v>62</v>
      </c>
      <c r="E9" s="12"/>
      <c r="F9" s="14"/>
      <c r="G9" s="14"/>
      <c r="H9" s="14"/>
      <c r="I9" s="14"/>
    </row>
    <row r="10" spans="1:9" x14ac:dyDescent="0.25">
      <c r="A10" s="42" t="s">
        <v>13</v>
      </c>
      <c r="B10" s="42"/>
      <c r="C10" s="46">
        <v>933</v>
      </c>
      <c r="D10" s="42" t="s">
        <v>7</v>
      </c>
      <c r="E10" s="12"/>
      <c r="F10" s="14"/>
      <c r="G10" s="7"/>
      <c r="H10" s="14"/>
      <c r="I10" s="14"/>
    </row>
    <row r="11" spans="1:9" x14ac:dyDescent="0.25">
      <c r="A11" s="42" t="s">
        <v>14</v>
      </c>
      <c r="B11" s="42"/>
      <c r="C11" s="43">
        <v>0.85</v>
      </c>
      <c r="D11" s="42"/>
      <c r="E11" s="12"/>
      <c r="F11" s="14"/>
      <c r="G11" s="14"/>
      <c r="H11" s="14"/>
      <c r="I11" s="14"/>
    </row>
    <row r="12" spans="1:9" x14ac:dyDescent="0.25">
      <c r="A12" s="47" t="s">
        <v>60</v>
      </c>
      <c r="B12" s="47"/>
      <c r="C12" s="44">
        <v>0.01</v>
      </c>
      <c r="D12" s="42"/>
      <c r="E12" s="12"/>
      <c r="F12" s="14"/>
      <c r="G12" s="14"/>
      <c r="H12" s="14"/>
      <c r="I12" s="14"/>
    </row>
    <row r="13" spans="1:9" x14ac:dyDescent="0.25">
      <c r="A13" s="42" t="s">
        <v>15</v>
      </c>
      <c r="B13" s="42"/>
      <c r="C13" s="48">
        <v>2.5000000000000001E-2</v>
      </c>
      <c r="D13" s="42"/>
      <c r="E13" s="12"/>
      <c r="F13" s="14"/>
      <c r="G13" s="14"/>
      <c r="H13" s="14"/>
      <c r="I13" s="14"/>
    </row>
    <row r="14" spans="1:9" x14ac:dyDescent="0.25">
      <c r="A14" s="42" t="s">
        <v>16</v>
      </c>
      <c r="B14" s="42"/>
      <c r="C14" s="48">
        <v>5.0000000000000001E-3</v>
      </c>
      <c r="D14" s="42"/>
      <c r="E14" s="12"/>
      <c r="F14" s="14"/>
      <c r="G14" s="14"/>
      <c r="H14" s="14"/>
      <c r="I14" s="14"/>
    </row>
    <row r="15" spans="1:9" x14ac:dyDescent="0.25">
      <c r="A15" s="42"/>
      <c r="B15" s="42"/>
      <c r="C15" s="46"/>
      <c r="D15" s="42"/>
      <c r="E15" s="12"/>
      <c r="F15" s="14"/>
      <c r="G15" s="6"/>
      <c r="H15" s="14"/>
      <c r="I15" s="14"/>
    </row>
    <row r="16" spans="1:9" x14ac:dyDescent="0.25">
      <c r="A16" s="42" t="s">
        <v>37</v>
      </c>
      <c r="B16" s="42"/>
      <c r="C16" s="44">
        <v>0.35</v>
      </c>
      <c r="D16" s="42"/>
      <c r="E16" s="12"/>
      <c r="F16" s="14"/>
      <c r="G16" s="6"/>
      <c r="H16" s="14"/>
      <c r="I16" s="14"/>
    </row>
    <row r="17" spans="1:12" x14ac:dyDescent="0.25">
      <c r="A17" s="42"/>
      <c r="B17" s="42"/>
      <c r="C17" s="44"/>
      <c r="D17" s="42"/>
      <c r="E17" s="12"/>
      <c r="F17" s="14"/>
      <c r="G17" s="6"/>
      <c r="H17" s="14"/>
      <c r="I17" s="14"/>
    </row>
    <row r="18" spans="1:12" x14ac:dyDescent="0.25">
      <c r="A18" s="49" t="s">
        <v>17</v>
      </c>
      <c r="B18" s="49"/>
      <c r="C18" s="42">
        <v>0</v>
      </c>
      <c r="D18" s="42" t="s">
        <v>3</v>
      </c>
      <c r="E18" s="12"/>
      <c r="F18" s="14"/>
      <c r="G18" s="6"/>
      <c r="H18" s="14"/>
      <c r="I18" s="14"/>
    </row>
    <row r="19" spans="1:12" x14ac:dyDescent="0.25">
      <c r="A19" s="49"/>
      <c r="B19" s="49"/>
      <c r="C19" s="42"/>
      <c r="D19" s="42"/>
      <c r="E19" s="12"/>
      <c r="F19" s="14"/>
      <c r="G19" s="6"/>
      <c r="H19" s="14"/>
      <c r="I19" s="14"/>
    </row>
    <row r="20" spans="1:12" x14ac:dyDescent="0.25">
      <c r="A20" s="42" t="s">
        <v>56</v>
      </c>
      <c r="B20" s="42"/>
      <c r="C20" s="46">
        <v>300</v>
      </c>
      <c r="D20" s="42" t="s">
        <v>62</v>
      </c>
      <c r="E20" s="12"/>
      <c r="F20" s="14"/>
      <c r="G20" s="6"/>
      <c r="H20" s="14"/>
      <c r="I20" s="14"/>
    </row>
    <row r="21" spans="1:12" x14ac:dyDescent="0.25">
      <c r="A21" s="42" t="s">
        <v>57</v>
      </c>
      <c r="B21" s="42"/>
      <c r="C21" s="46">
        <v>150</v>
      </c>
      <c r="D21" s="42" t="s">
        <v>62</v>
      </c>
      <c r="E21" s="12"/>
      <c r="F21" s="14"/>
      <c r="G21" s="6"/>
      <c r="H21" s="14"/>
      <c r="I21" s="14"/>
    </row>
    <row r="22" spans="1:12" x14ac:dyDescent="0.25">
      <c r="A22" s="42" t="s">
        <v>58</v>
      </c>
      <c r="B22" s="42"/>
      <c r="C22" s="50">
        <f>MIN(C6, 4)</f>
        <v>3.75</v>
      </c>
      <c r="D22" s="42" t="s">
        <v>39</v>
      </c>
      <c r="E22" s="12"/>
      <c r="F22" s="14"/>
      <c r="G22" s="6"/>
      <c r="H22" s="14"/>
      <c r="I22" s="14"/>
    </row>
    <row r="23" spans="1:12" x14ac:dyDescent="0.25">
      <c r="A23" s="42" t="s">
        <v>59</v>
      </c>
      <c r="B23" s="42"/>
      <c r="C23" s="50">
        <f>MAX(MIN(C6-4, 2), 0)</f>
        <v>0</v>
      </c>
      <c r="D23" s="42" t="s">
        <v>39</v>
      </c>
      <c r="E23" s="12"/>
      <c r="F23" s="14"/>
      <c r="G23" s="6"/>
      <c r="H23" s="14"/>
      <c r="I23" s="14"/>
    </row>
    <row r="24" spans="1:12" x14ac:dyDescent="0.25">
      <c r="A24" s="42" t="s">
        <v>61</v>
      </c>
      <c r="B24" s="42"/>
      <c r="C24" s="46">
        <f>C20*C22+C21*C23</f>
        <v>1125</v>
      </c>
      <c r="D24" s="42" t="s">
        <v>3</v>
      </c>
      <c r="E24" s="12"/>
      <c r="F24" s="14"/>
      <c r="G24" s="6"/>
      <c r="H24" s="14"/>
      <c r="I24" s="14"/>
    </row>
    <row r="25" spans="1:12" x14ac:dyDescent="0.25">
      <c r="A25" s="42"/>
      <c r="B25" s="42"/>
      <c r="C25" s="46"/>
      <c r="D25" s="42"/>
      <c r="E25" s="12"/>
      <c r="F25" s="14"/>
      <c r="G25" s="6"/>
      <c r="H25" s="14"/>
      <c r="I25" s="14"/>
    </row>
    <row r="26" spans="1:12" x14ac:dyDescent="0.25">
      <c r="A26" s="48" t="s">
        <v>18</v>
      </c>
      <c r="B26" s="48"/>
      <c r="C26" s="43">
        <v>30.7</v>
      </c>
      <c r="D26" s="43" t="s">
        <v>8</v>
      </c>
      <c r="E26" s="13"/>
      <c r="F26" s="12"/>
      <c r="G26" s="12"/>
      <c r="H26" s="12"/>
      <c r="I26" s="12"/>
      <c r="L26" s="28"/>
    </row>
    <row r="27" spans="1:12" x14ac:dyDescent="0.25">
      <c r="A27" s="51" t="s">
        <v>40</v>
      </c>
      <c r="B27" s="51"/>
      <c r="C27" s="52">
        <v>3</v>
      </c>
      <c r="D27" s="43" t="s">
        <v>8</v>
      </c>
      <c r="E27" s="13"/>
      <c r="F27" s="12"/>
      <c r="G27" s="12"/>
      <c r="H27" s="12"/>
      <c r="I27" s="12"/>
      <c r="L27" s="28"/>
    </row>
    <row r="28" spans="1:12" x14ac:dyDescent="0.25">
      <c r="A28" s="51" t="s">
        <v>38</v>
      </c>
      <c r="B28" s="51"/>
      <c r="C28" s="52">
        <v>0</v>
      </c>
      <c r="D28" s="52" t="s">
        <v>8</v>
      </c>
      <c r="E28" s="11"/>
      <c r="F28" s="12"/>
      <c r="G28" s="12"/>
      <c r="H28" s="12"/>
      <c r="I28" s="12"/>
      <c r="L28" s="28"/>
    </row>
    <row r="29" spans="1:12" x14ac:dyDescent="0.25">
      <c r="A29" s="53"/>
      <c r="B29" s="53"/>
      <c r="C29" s="52"/>
      <c r="D29" s="52"/>
      <c r="E29" s="11"/>
      <c r="F29" s="12"/>
      <c r="G29" s="12"/>
      <c r="H29" s="12"/>
      <c r="I29" s="12"/>
      <c r="L29" s="28"/>
    </row>
    <row r="30" spans="1:12" x14ac:dyDescent="0.25">
      <c r="A30" s="29" t="s">
        <v>32</v>
      </c>
      <c r="B30" s="29"/>
      <c r="C30" s="29"/>
      <c r="D30" s="29"/>
      <c r="E30" s="13"/>
      <c r="F30" s="12"/>
      <c r="G30" s="12"/>
      <c r="H30" s="12"/>
      <c r="I30" s="12"/>
      <c r="L30" s="28"/>
    </row>
    <row r="31" spans="1:12" s="12" customFormat="1" x14ac:dyDescent="0.25">
      <c r="A31" s="29"/>
      <c r="B31" s="29"/>
      <c r="C31" s="29"/>
      <c r="D31" s="29"/>
      <c r="E31" s="13"/>
      <c r="L31" s="28"/>
    </row>
    <row r="32" spans="1:12" x14ac:dyDescent="0.25">
      <c r="A32" s="29"/>
      <c r="B32" s="29"/>
      <c r="C32" s="29"/>
      <c r="D32" s="29"/>
      <c r="E32" s="12"/>
      <c r="F32" s="12"/>
      <c r="G32" s="12"/>
      <c r="H32" s="12"/>
      <c r="I32" s="12"/>
    </row>
    <row r="33" spans="1:14" x14ac:dyDescent="0.25">
      <c r="A33" s="42" t="s">
        <v>66</v>
      </c>
      <c r="B33" s="54" t="s">
        <v>46</v>
      </c>
      <c r="C33" s="43"/>
      <c r="D33" s="55">
        <f>C7*C6*(1+C8)-C24</f>
        <v>3843.75</v>
      </c>
      <c r="E33" s="42" t="s">
        <v>63</v>
      </c>
      <c r="F33" s="12"/>
      <c r="G33" s="12"/>
      <c r="H33" s="12"/>
      <c r="I33" s="12"/>
    </row>
    <row r="34" spans="1:14" x14ac:dyDescent="0.25">
      <c r="A34" s="56" t="s">
        <v>19</v>
      </c>
      <c r="B34" s="54" t="s">
        <v>47</v>
      </c>
      <c r="C34" s="43"/>
      <c r="D34" s="55">
        <f>C9*C6*C11*(1+C8)</f>
        <v>844.6875</v>
      </c>
      <c r="E34" s="42" t="s">
        <v>63</v>
      </c>
      <c r="F34" s="12"/>
      <c r="G34" s="12"/>
      <c r="H34" s="12"/>
      <c r="I34" s="12"/>
    </row>
    <row r="35" spans="1:14" x14ac:dyDescent="0.25">
      <c r="A35" s="42" t="s">
        <v>20</v>
      </c>
      <c r="B35" s="54" t="s">
        <v>54</v>
      </c>
      <c r="C35" s="57"/>
      <c r="D35" s="55">
        <f>C11*C6*C18</f>
        <v>0</v>
      </c>
      <c r="E35" s="42" t="s">
        <v>64</v>
      </c>
      <c r="F35" s="12"/>
      <c r="G35" s="8"/>
      <c r="H35" s="12"/>
      <c r="I35" s="12"/>
    </row>
    <row r="36" spans="1:14" x14ac:dyDescent="0.25">
      <c r="A36" s="42" t="s">
        <v>21</v>
      </c>
      <c r="B36" s="54" t="s">
        <v>48</v>
      </c>
      <c r="C36" s="58" t="s">
        <v>4</v>
      </c>
      <c r="D36" s="55">
        <f>C26</f>
        <v>30.7</v>
      </c>
      <c r="E36" s="43" t="s">
        <v>8</v>
      </c>
      <c r="F36" s="12"/>
      <c r="G36" s="12"/>
      <c r="H36" s="12"/>
      <c r="I36" s="12"/>
    </row>
    <row r="37" spans="1:14" x14ac:dyDescent="0.25">
      <c r="A37" s="42" t="s">
        <v>22</v>
      </c>
      <c r="B37" s="54" t="s">
        <v>55</v>
      </c>
      <c r="C37" s="58" t="s">
        <v>5</v>
      </c>
      <c r="D37" s="46">
        <f>C6*C10</f>
        <v>3498.75</v>
      </c>
      <c r="E37" s="42" t="s">
        <v>2</v>
      </c>
      <c r="F37" s="12"/>
      <c r="G37" s="12"/>
      <c r="H37" s="12"/>
      <c r="I37" s="12"/>
    </row>
    <row r="38" spans="1:14" x14ac:dyDescent="0.25">
      <c r="A38" s="42" t="s">
        <v>35</v>
      </c>
      <c r="B38" s="54" t="s">
        <v>44</v>
      </c>
      <c r="C38" s="58"/>
      <c r="D38" s="55">
        <f>D37*D36*C16/100</f>
        <v>375.94068749999997</v>
      </c>
      <c r="E38" s="42" t="s">
        <v>3</v>
      </c>
      <c r="F38" s="12"/>
      <c r="G38" s="12"/>
      <c r="H38" s="12"/>
      <c r="I38" s="12"/>
    </row>
    <row r="39" spans="1:14" x14ac:dyDescent="0.25">
      <c r="A39" s="42" t="s">
        <v>24</v>
      </c>
      <c r="B39" s="54" t="s">
        <v>45</v>
      </c>
      <c r="C39" s="58" t="s">
        <v>6</v>
      </c>
      <c r="D39" s="55">
        <f>D38-D35</f>
        <v>375.94068749999997</v>
      </c>
      <c r="E39" s="42" t="s">
        <v>3</v>
      </c>
      <c r="F39" s="12"/>
      <c r="G39" s="12"/>
      <c r="H39" s="12"/>
      <c r="I39" s="12"/>
    </row>
    <row r="40" spans="1:14" x14ac:dyDescent="0.25">
      <c r="A40" s="52" t="s">
        <v>36</v>
      </c>
      <c r="B40" s="54" t="s">
        <v>43</v>
      </c>
      <c r="C40" s="59"/>
      <c r="D40" s="60">
        <f>D37*(C27-C28)*(1-C16)/100</f>
        <v>68.225624999999994</v>
      </c>
      <c r="E40" s="42" t="s">
        <v>3</v>
      </c>
      <c r="F40" s="15"/>
      <c r="G40" s="12"/>
      <c r="H40" s="12"/>
      <c r="I40" s="12"/>
    </row>
    <row r="41" spans="1:14" x14ac:dyDescent="0.25">
      <c r="A41" s="11"/>
      <c r="B41" s="11"/>
      <c r="C41" s="13"/>
      <c r="D41" s="22"/>
      <c r="E41" s="9"/>
      <c r="F41" s="15"/>
      <c r="G41" s="12"/>
      <c r="H41" s="12"/>
      <c r="I41" s="12"/>
    </row>
    <row r="42" spans="1:14" x14ac:dyDescent="0.25">
      <c r="A42" s="11"/>
      <c r="B42" s="11"/>
      <c r="C42" s="13"/>
      <c r="D42" s="22"/>
      <c r="E42" s="9"/>
      <c r="F42" s="15"/>
      <c r="G42" s="12"/>
      <c r="H42" s="12"/>
      <c r="I42" s="12"/>
    </row>
    <row r="43" spans="1:14" x14ac:dyDescent="0.25">
      <c r="A43" s="11"/>
      <c r="B43" s="11"/>
      <c r="C43" s="12"/>
      <c r="D43" s="26" t="s">
        <v>49</v>
      </c>
      <c r="E43" s="26" t="s">
        <v>50</v>
      </c>
      <c r="F43" s="26" t="s">
        <v>42</v>
      </c>
      <c r="G43" s="27" t="s">
        <v>52</v>
      </c>
      <c r="H43" s="26" t="s">
        <v>51</v>
      </c>
      <c r="I43" s="26" t="s">
        <v>53</v>
      </c>
    </row>
    <row r="44" spans="1:14" s="10" customFormat="1" ht="65.25" customHeight="1" x14ac:dyDescent="0.25">
      <c r="A44" s="61" t="s">
        <v>25</v>
      </c>
      <c r="B44" s="61"/>
      <c r="C44" s="62" t="s">
        <v>26</v>
      </c>
      <c r="D44" s="63" t="s">
        <v>27</v>
      </c>
      <c r="E44" s="63"/>
      <c r="F44" s="64" t="s">
        <v>41</v>
      </c>
      <c r="G44" s="64" t="s">
        <v>28</v>
      </c>
      <c r="H44" s="64" t="s">
        <v>29</v>
      </c>
      <c r="I44" s="64" t="s">
        <v>30</v>
      </c>
    </row>
    <row r="45" spans="1:14" x14ac:dyDescent="0.25">
      <c r="A45" s="65" t="s">
        <v>0</v>
      </c>
      <c r="B45" s="65"/>
      <c r="C45" s="66">
        <f>$D$33</f>
        <v>3843.75</v>
      </c>
      <c r="D45" s="66">
        <f>$D$33</f>
        <v>3843.75</v>
      </c>
      <c r="E45" s="43"/>
      <c r="F45" s="43"/>
      <c r="G45" s="66"/>
      <c r="H45" s="66"/>
      <c r="I45" s="66">
        <f>-D45-E45</f>
        <v>-3843.75</v>
      </c>
    </row>
    <row r="46" spans="1:14" x14ac:dyDescent="0.25">
      <c r="A46" s="43">
        <v>1</v>
      </c>
      <c r="B46" s="43"/>
      <c r="C46" s="43"/>
      <c r="D46" s="46">
        <f>$C$45*(1+$C$12)</f>
        <v>3882.1875</v>
      </c>
      <c r="E46" s="43"/>
      <c r="F46" s="66">
        <f>$D$39+$D$40</f>
        <v>444.16631249999995</v>
      </c>
      <c r="G46" s="66">
        <f>F46</f>
        <v>444.16631249999995</v>
      </c>
      <c r="H46" s="66">
        <f>G46</f>
        <v>444.16631249999995</v>
      </c>
      <c r="I46" s="66">
        <f>-D46-E46+H46</f>
        <v>-3438.0211875</v>
      </c>
      <c r="M46" s="1"/>
      <c r="N46" s="1"/>
    </row>
    <row r="47" spans="1:14" x14ac:dyDescent="0.25">
      <c r="A47" s="43">
        <v>2</v>
      </c>
      <c r="B47" s="43"/>
      <c r="C47" s="43"/>
      <c r="D47" s="46">
        <f t="shared" ref="D47:D70" si="0">D46*(1+$C$12)</f>
        <v>3921.0093750000001</v>
      </c>
      <c r="E47" s="43"/>
      <c r="F47" s="66">
        <f>F46*(1+$C$13)*(1-$C$14)</f>
        <v>452.99411796093744</v>
      </c>
      <c r="G47" s="66">
        <f>G46+F47</f>
        <v>897.16043046093739</v>
      </c>
      <c r="H47" s="66">
        <f t="shared" ref="H47:H70" si="1">H46*(1+$C$12)+F47</f>
        <v>901.60209358593738</v>
      </c>
      <c r="I47" s="66">
        <f t="shared" ref="I47:I70" si="2">-D47-E47+H47</f>
        <v>-3019.4072814140627</v>
      </c>
      <c r="M47" s="1"/>
      <c r="N47" s="1"/>
    </row>
    <row r="48" spans="1:14" x14ac:dyDescent="0.25">
      <c r="A48" s="43">
        <v>3</v>
      </c>
      <c r="B48" s="43"/>
      <c r="C48" s="43"/>
      <c r="D48" s="46">
        <f t="shared" si="0"/>
        <v>3960.21946875</v>
      </c>
      <c r="E48" s="43"/>
      <c r="F48" s="66">
        <f t="shared" ref="F48:F70" si="3">F47*(1+$C$13)*(1-$C$14)</f>
        <v>461.99737605541105</v>
      </c>
      <c r="G48" s="66">
        <f t="shared" ref="G48:G70" si="4">G47+F48</f>
        <v>1359.1578065163485</v>
      </c>
      <c r="H48" s="66">
        <f t="shared" si="1"/>
        <v>1372.6154905772078</v>
      </c>
      <c r="I48" s="66">
        <f t="shared" si="2"/>
        <v>-2587.6039781727923</v>
      </c>
      <c r="M48" s="1"/>
      <c r="N48" s="1"/>
    </row>
    <row r="49" spans="1:14" x14ac:dyDescent="0.25">
      <c r="A49" s="43">
        <v>4</v>
      </c>
      <c r="B49" s="43"/>
      <c r="C49" s="43"/>
      <c r="D49" s="46">
        <f t="shared" si="0"/>
        <v>3999.8216634374999</v>
      </c>
      <c r="E49" s="43"/>
      <c r="F49" s="66">
        <f t="shared" si="3"/>
        <v>471.17957390451232</v>
      </c>
      <c r="G49" s="66">
        <f t="shared" si="4"/>
        <v>1830.3373804208609</v>
      </c>
      <c r="H49" s="66">
        <f t="shared" si="1"/>
        <v>1857.5212193874922</v>
      </c>
      <c r="I49" s="66">
        <f t="shared" si="2"/>
        <v>-2142.3004440500076</v>
      </c>
      <c r="M49" s="1"/>
      <c r="N49" s="1"/>
    </row>
    <row r="50" spans="1:14" x14ac:dyDescent="0.25">
      <c r="A50" s="43">
        <v>5</v>
      </c>
      <c r="B50" s="43"/>
      <c r="C50" s="43"/>
      <c r="D50" s="46">
        <f>D49*(1+$C$12)</f>
        <v>4039.8198800718751</v>
      </c>
      <c r="E50" s="43"/>
      <c r="F50" s="66">
        <f t="shared" si="3"/>
        <v>480.54426793586447</v>
      </c>
      <c r="G50" s="66">
        <f t="shared" si="4"/>
        <v>2310.8816483567252</v>
      </c>
      <c r="H50" s="66">
        <f t="shared" si="1"/>
        <v>2356.6406995172315</v>
      </c>
      <c r="I50" s="66">
        <f t="shared" si="2"/>
        <v>-1683.1791805546436</v>
      </c>
      <c r="M50" s="1"/>
      <c r="N50" s="1"/>
    </row>
    <row r="51" spans="1:14" x14ac:dyDescent="0.25">
      <c r="A51" s="43">
        <v>6</v>
      </c>
      <c r="B51" s="67"/>
      <c r="C51" s="43"/>
      <c r="D51" s="46">
        <f t="shared" si="0"/>
        <v>4080.2180788725941</v>
      </c>
      <c r="E51" s="43"/>
      <c r="F51" s="66">
        <f t="shared" si="3"/>
        <v>490.09508526108976</v>
      </c>
      <c r="G51" s="66">
        <f t="shared" si="4"/>
        <v>2800.9767336178152</v>
      </c>
      <c r="H51" s="66">
        <f t="shared" si="1"/>
        <v>2870.3021917734936</v>
      </c>
      <c r="I51" s="66">
        <f t="shared" si="2"/>
        <v>-1209.9158870991005</v>
      </c>
      <c r="M51" s="1"/>
      <c r="N51" s="1"/>
    </row>
    <row r="52" spans="1:14" x14ac:dyDescent="0.25">
      <c r="A52" s="43">
        <v>7</v>
      </c>
      <c r="B52" s="67"/>
      <c r="C52" s="43"/>
      <c r="D52" s="46">
        <f t="shared" si="0"/>
        <v>4121.0202596613199</v>
      </c>
      <c r="E52" s="43"/>
      <c r="F52" s="66">
        <f t="shared" si="3"/>
        <v>499.8357250806539</v>
      </c>
      <c r="G52" s="66">
        <f t="shared" si="4"/>
        <v>3300.8124586984691</v>
      </c>
      <c r="H52" s="66">
        <f t="shared" si="1"/>
        <v>3398.8409387718825</v>
      </c>
      <c r="I52" s="66">
        <f>-D52-E52+H52</f>
        <v>-722.17932088943735</v>
      </c>
      <c r="M52" s="1"/>
      <c r="N52" s="1"/>
    </row>
    <row r="53" spans="1:14" x14ac:dyDescent="0.25">
      <c r="A53" s="52">
        <v>8</v>
      </c>
      <c r="B53" s="67"/>
      <c r="C53" s="43"/>
      <c r="D53" s="46">
        <f t="shared" si="0"/>
        <v>4162.2304622579331</v>
      </c>
      <c r="E53" s="43"/>
      <c r="F53" s="66">
        <f t="shared" si="3"/>
        <v>509.76996011663186</v>
      </c>
      <c r="G53" s="66">
        <f t="shared" si="4"/>
        <v>3810.5824188151009</v>
      </c>
      <c r="H53" s="66">
        <f t="shared" si="1"/>
        <v>3942.5993082762334</v>
      </c>
      <c r="I53" s="68">
        <f t="shared" si="2"/>
        <v>-219.63115398169975</v>
      </c>
      <c r="M53" s="1"/>
      <c r="N53" s="1"/>
    </row>
    <row r="54" spans="1:14" x14ac:dyDescent="0.25">
      <c r="A54" s="52">
        <v>9</v>
      </c>
      <c r="B54" s="52"/>
      <c r="C54" s="43"/>
      <c r="D54" s="46">
        <f t="shared" si="0"/>
        <v>4203.8527668805127</v>
      </c>
      <c r="E54" s="43"/>
      <c r="F54" s="66">
        <f t="shared" si="3"/>
        <v>519.90163807394993</v>
      </c>
      <c r="G54" s="66">
        <f t="shared" si="4"/>
        <v>4330.4840568890504</v>
      </c>
      <c r="H54" s="66">
        <f t="shared" si="1"/>
        <v>4501.9269394329458</v>
      </c>
      <c r="I54" s="68">
        <f>-D54-E54+H54</f>
        <v>298.07417255243308</v>
      </c>
      <c r="M54" s="1"/>
      <c r="N54" s="1"/>
    </row>
    <row r="55" spans="1:14" x14ac:dyDescent="0.25">
      <c r="A55" s="43">
        <v>10</v>
      </c>
      <c r="B55" s="43"/>
      <c r="C55" s="43"/>
      <c r="D55" s="46">
        <f t="shared" si="0"/>
        <v>4245.8912945493175</v>
      </c>
      <c r="E55" s="43"/>
      <c r="F55" s="66">
        <f t="shared" si="3"/>
        <v>530.23468313066962</v>
      </c>
      <c r="G55" s="66">
        <f t="shared" si="4"/>
        <v>4860.7187400197199</v>
      </c>
      <c r="H55" s="66">
        <f t="shared" si="1"/>
        <v>5077.1808919579444</v>
      </c>
      <c r="I55" s="69">
        <f>-D55-E55+H55</f>
        <v>831.28959740862683</v>
      </c>
      <c r="M55" s="1"/>
      <c r="N55" s="1"/>
    </row>
    <row r="56" spans="1:14" x14ac:dyDescent="0.25">
      <c r="A56" s="43">
        <v>11</v>
      </c>
      <c r="B56" s="43"/>
      <c r="C56" s="43"/>
      <c r="D56" s="46">
        <f t="shared" si="0"/>
        <v>4288.350207494811</v>
      </c>
      <c r="E56" s="43"/>
      <c r="F56" s="66">
        <f t="shared" si="3"/>
        <v>540.77309745789159</v>
      </c>
      <c r="G56" s="66">
        <f t="shared" si="4"/>
        <v>5401.4918374776116</v>
      </c>
      <c r="H56" s="66">
        <f t="shared" si="1"/>
        <v>5668.7257983354157</v>
      </c>
      <c r="I56" s="66">
        <f>-D56-E56+H56</f>
        <v>1380.3755908406047</v>
      </c>
      <c r="M56" s="1"/>
      <c r="N56" s="1"/>
    </row>
    <row r="57" spans="1:14" x14ac:dyDescent="0.25">
      <c r="A57" s="43">
        <v>12</v>
      </c>
      <c r="B57" s="43"/>
      <c r="C57" s="66">
        <f>$D$34</f>
        <v>844.6875</v>
      </c>
      <c r="D57" s="46">
        <f t="shared" si="0"/>
        <v>4331.2337095697594</v>
      </c>
      <c r="E57" s="66">
        <f>$D$34</f>
        <v>844.6875</v>
      </c>
      <c r="F57" s="66">
        <f t="shared" si="3"/>
        <v>551.5209627698672</v>
      </c>
      <c r="G57" s="66">
        <f t="shared" si="4"/>
        <v>5953.0128002474785</v>
      </c>
      <c r="H57" s="66">
        <f t="shared" si="1"/>
        <v>6276.9340190886369</v>
      </c>
      <c r="I57" s="66">
        <f t="shared" si="2"/>
        <v>1101.0128095188775</v>
      </c>
      <c r="M57" s="1"/>
      <c r="N57" s="1"/>
    </row>
    <row r="58" spans="1:14" x14ac:dyDescent="0.25">
      <c r="A58" s="43">
        <v>13</v>
      </c>
      <c r="B58" s="43"/>
      <c r="C58" s="43"/>
      <c r="D58" s="46">
        <f t="shared" si="0"/>
        <v>4374.5460466654567</v>
      </c>
      <c r="E58" s="66">
        <f>E57*(1+$C$12)</f>
        <v>853.13437499999998</v>
      </c>
      <c r="F58" s="66">
        <f t="shared" si="3"/>
        <v>562.48244190491823</v>
      </c>
      <c r="G58" s="66">
        <f t="shared" si="4"/>
        <v>6515.4952421523967</v>
      </c>
      <c r="H58" s="66">
        <f t="shared" si="1"/>
        <v>6902.1858011844415</v>
      </c>
      <c r="I58" s="66">
        <f t="shared" si="2"/>
        <v>1674.5053795189851</v>
      </c>
      <c r="M58" s="1"/>
      <c r="N58" s="1"/>
    </row>
    <row r="59" spans="1:14" x14ac:dyDescent="0.25">
      <c r="A59" s="43">
        <v>14</v>
      </c>
      <c r="B59" s="43"/>
      <c r="C59" s="43"/>
      <c r="D59" s="46">
        <f t="shared" si="0"/>
        <v>4418.2915071321113</v>
      </c>
      <c r="E59" s="66">
        <f t="shared" ref="E59:E70" si="5">E58*(1+$C$12)</f>
        <v>861.66571875</v>
      </c>
      <c r="F59" s="66">
        <f t="shared" si="3"/>
        <v>573.66178043777848</v>
      </c>
      <c r="G59" s="66">
        <f t="shared" si="4"/>
        <v>7089.1570225901751</v>
      </c>
      <c r="H59" s="66">
        <f t="shared" si="1"/>
        <v>7544.8694396340643</v>
      </c>
      <c r="I59" s="66">
        <f t="shared" si="2"/>
        <v>2264.9122137519525</v>
      </c>
      <c r="M59" s="1"/>
      <c r="N59" s="1"/>
    </row>
    <row r="60" spans="1:14" x14ac:dyDescent="0.25">
      <c r="A60" s="43">
        <v>15</v>
      </c>
      <c r="B60" s="43"/>
      <c r="C60" s="43"/>
      <c r="D60" s="46">
        <f t="shared" si="0"/>
        <v>4462.4744222034324</v>
      </c>
      <c r="E60" s="66">
        <f t="shared" si="5"/>
        <v>870.28237593749998</v>
      </c>
      <c r="F60" s="66">
        <f t="shared" si="3"/>
        <v>585.0633083239793</v>
      </c>
      <c r="G60" s="66">
        <f t="shared" si="4"/>
        <v>7674.2203309141541</v>
      </c>
      <c r="H60" s="66">
        <f t="shared" si="1"/>
        <v>8205.3814423543845</v>
      </c>
      <c r="I60" s="66">
        <f t="shared" si="2"/>
        <v>2872.6246442134525</v>
      </c>
      <c r="M60" s="1"/>
      <c r="N60" s="1"/>
    </row>
    <row r="61" spans="1:14" x14ac:dyDescent="0.25">
      <c r="A61" s="43">
        <v>16</v>
      </c>
      <c r="B61" s="43"/>
      <c r="C61" s="43"/>
      <c r="D61" s="46">
        <f t="shared" si="0"/>
        <v>4507.099166425467</v>
      </c>
      <c r="E61" s="66">
        <f t="shared" si="5"/>
        <v>878.98519969687493</v>
      </c>
      <c r="F61" s="66">
        <f t="shared" si="3"/>
        <v>596.69144157691835</v>
      </c>
      <c r="G61" s="66">
        <f t="shared" si="4"/>
        <v>8270.911772491072</v>
      </c>
      <c r="H61" s="66">
        <f t="shared" si="1"/>
        <v>8884.1266983548467</v>
      </c>
      <c r="I61" s="66">
        <f t="shared" si="2"/>
        <v>3498.042332232505</v>
      </c>
      <c r="M61" s="1"/>
      <c r="N61" s="1"/>
    </row>
    <row r="62" spans="1:14" x14ac:dyDescent="0.25">
      <c r="A62" s="43">
        <v>17</v>
      </c>
      <c r="B62" s="43"/>
      <c r="C62" s="43"/>
      <c r="D62" s="46">
        <f t="shared" si="0"/>
        <v>4552.1701580897216</v>
      </c>
      <c r="E62" s="66">
        <f t="shared" si="5"/>
        <v>887.77505169384369</v>
      </c>
      <c r="F62" s="66">
        <f t="shared" si="3"/>
        <v>608.5506839782596</v>
      </c>
      <c r="G62" s="66">
        <f>G61+F62</f>
        <v>8879.4624564693313</v>
      </c>
      <c r="H62" s="66">
        <f t="shared" si="1"/>
        <v>9581.5186493166548</v>
      </c>
      <c r="I62" s="66">
        <f t="shared" si="2"/>
        <v>4141.5734395330892</v>
      </c>
      <c r="M62" s="1"/>
      <c r="N62" s="1"/>
    </row>
    <row r="63" spans="1:14" x14ac:dyDescent="0.25">
      <c r="A63" s="43">
        <v>18</v>
      </c>
      <c r="B63" s="43"/>
      <c r="C63" s="43"/>
      <c r="D63" s="46">
        <f t="shared" si="0"/>
        <v>4597.6918596706191</v>
      </c>
      <c r="E63" s="66">
        <f t="shared" si="5"/>
        <v>896.65280221078217</v>
      </c>
      <c r="F63" s="66">
        <f t="shared" si="3"/>
        <v>620.64562882232735</v>
      </c>
      <c r="G63" s="66">
        <f t="shared" si="4"/>
        <v>9500.1080852916584</v>
      </c>
      <c r="H63" s="66">
        <f t="shared" si="1"/>
        <v>10297.979464632148</v>
      </c>
      <c r="I63" s="66">
        <f t="shared" si="2"/>
        <v>4803.6348027507465</v>
      </c>
      <c r="M63" s="1"/>
      <c r="N63" s="1"/>
    </row>
    <row r="64" spans="1:14" x14ac:dyDescent="0.25">
      <c r="A64" s="43">
        <v>19</v>
      </c>
      <c r="B64" s="43"/>
      <c r="C64" s="43"/>
      <c r="D64" s="46">
        <f t="shared" si="0"/>
        <v>4643.6687782673253</v>
      </c>
      <c r="E64" s="66">
        <f t="shared" si="5"/>
        <v>905.61933023288998</v>
      </c>
      <c r="F64" s="66">
        <f t="shared" si="3"/>
        <v>632.98096069517112</v>
      </c>
      <c r="G64" s="66">
        <f t="shared" si="4"/>
        <v>10133.08904598683</v>
      </c>
      <c r="H64" s="66">
        <f t="shared" si="1"/>
        <v>11033.940219973641</v>
      </c>
      <c r="I64" s="66">
        <f t="shared" si="2"/>
        <v>5484.652111473426</v>
      </c>
      <c r="M64" s="1"/>
      <c r="N64" s="1"/>
    </row>
    <row r="65" spans="1:14" x14ac:dyDescent="0.25">
      <c r="A65" s="43">
        <v>20</v>
      </c>
      <c r="B65" s="43"/>
      <c r="C65" s="43"/>
      <c r="D65" s="46">
        <f t="shared" si="0"/>
        <v>4690.1054660499985</v>
      </c>
      <c r="E65" s="66">
        <f t="shared" si="5"/>
        <v>914.67552353521887</v>
      </c>
      <c r="F65" s="66">
        <f t="shared" si="3"/>
        <v>645.56145728898753</v>
      </c>
      <c r="G65" s="66">
        <f t="shared" si="4"/>
        <v>10778.650503275818</v>
      </c>
      <c r="H65" s="66">
        <f t="shared" si="1"/>
        <v>11789.841079462367</v>
      </c>
      <c r="I65" s="66">
        <f t="shared" si="2"/>
        <v>6185.0600898771499</v>
      </c>
      <c r="M65" s="1"/>
      <c r="N65" s="1"/>
    </row>
    <row r="66" spans="1:14" x14ac:dyDescent="0.25">
      <c r="A66" s="43">
        <v>21</v>
      </c>
      <c r="B66" s="43"/>
      <c r="C66" s="43"/>
      <c r="D66" s="46">
        <f t="shared" si="0"/>
        <v>4737.006520710499</v>
      </c>
      <c r="E66" s="66">
        <f t="shared" si="5"/>
        <v>923.82227877057107</v>
      </c>
      <c r="F66" s="66">
        <f t="shared" si="3"/>
        <v>658.39199125260609</v>
      </c>
      <c r="G66" s="66">
        <f t="shared" si="4"/>
        <v>11437.042494528423</v>
      </c>
      <c r="H66" s="66">
        <f t="shared" si="1"/>
        <v>12566.131481509596</v>
      </c>
      <c r="I66" s="66">
        <f t="shared" si="2"/>
        <v>6905.3026820285259</v>
      </c>
      <c r="M66" s="1"/>
      <c r="N66" s="1"/>
    </row>
    <row r="67" spans="1:14" x14ac:dyDescent="0.25">
      <c r="A67" s="43">
        <v>22</v>
      </c>
      <c r="B67" s="43"/>
      <c r="C67" s="43"/>
      <c r="D67" s="46">
        <f t="shared" si="0"/>
        <v>4784.3765859176037</v>
      </c>
      <c r="E67" s="66">
        <f t="shared" si="5"/>
        <v>933.06050155827677</v>
      </c>
      <c r="F67" s="66">
        <f t="shared" si="3"/>
        <v>671.47753207875155</v>
      </c>
      <c r="G67" s="66">
        <f t="shared" si="4"/>
        <v>12108.520026607175</v>
      </c>
      <c r="H67" s="66">
        <f t="shared" si="1"/>
        <v>13363.270328403443</v>
      </c>
      <c r="I67" s="66">
        <f t="shared" si="2"/>
        <v>7645.8332409275627</v>
      </c>
      <c r="M67" s="1"/>
      <c r="N67" s="1"/>
    </row>
    <row r="68" spans="1:14" x14ac:dyDescent="0.25">
      <c r="A68" s="43">
        <v>23</v>
      </c>
      <c r="B68" s="43"/>
      <c r="C68" s="43"/>
      <c r="D68" s="46">
        <f t="shared" si="0"/>
        <v>4832.2203517767803</v>
      </c>
      <c r="E68" s="66">
        <f t="shared" si="5"/>
        <v>942.39110657385959</v>
      </c>
      <c r="F68" s="66">
        <f t="shared" si="3"/>
        <v>684.8231480288166</v>
      </c>
      <c r="G68" s="66">
        <f t="shared" si="4"/>
        <v>12793.343174635991</v>
      </c>
      <c r="H68" s="66">
        <f t="shared" si="1"/>
        <v>14181.726179716294</v>
      </c>
      <c r="I68" s="66">
        <f t="shared" si="2"/>
        <v>8407.114721365655</v>
      </c>
      <c r="M68" s="1"/>
      <c r="N68" s="1"/>
    </row>
    <row r="69" spans="1:14" x14ac:dyDescent="0.25">
      <c r="A69" s="43">
        <v>24</v>
      </c>
      <c r="B69" s="43"/>
      <c r="C69" s="43"/>
      <c r="D69" s="46">
        <f t="shared" si="0"/>
        <v>4880.542555294548</v>
      </c>
      <c r="E69" s="66">
        <f t="shared" si="5"/>
        <v>951.81501763959818</v>
      </c>
      <c r="F69" s="66">
        <f t="shared" si="3"/>
        <v>698.43400809588923</v>
      </c>
      <c r="G69" s="66">
        <f t="shared" si="4"/>
        <v>13491.777182731881</v>
      </c>
      <c r="H69" s="66">
        <f t="shared" si="1"/>
        <v>15021.977449609347</v>
      </c>
      <c r="I69" s="66">
        <f t="shared" si="2"/>
        <v>9189.6198766752004</v>
      </c>
      <c r="M69" s="1"/>
      <c r="N69" s="1"/>
    </row>
    <row r="70" spans="1:14" x14ac:dyDescent="0.25">
      <c r="A70" s="43">
        <v>25</v>
      </c>
      <c r="B70" s="43"/>
      <c r="C70" s="43"/>
      <c r="D70" s="46">
        <f t="shared" si="0"/>
        <v>4929.347980847494</v>
      </c>
      <c r="E70" s="66">
        <f t="shared" si="5"/>
        <v>961.33316781599422</v>
      </c>
      <c r="F70" s="66">
        <f t="shared" si="3"/>
        <v>712.31538400679494</v>
      </c>
      <c r="G70" s="66">
        <f t="shared" si="4"/>
        <v>14204.092566738676</v>
      </c>
      <c r="H70" s="66">
        <f t="shared" si="1"/>
        <v>15884.512608112236</v>
      </c>
      <c r="I70" s="66">
        <f t="shared" si="2"/>
        <v>9993.8314594487492</v>
      </c>
      <c r="M70" s="1"/>
      <c r="N70" s="1"/>
    </row>
    <row r="71" spans="1:14" x14ac:dyDescent="0.25">
      <c r="A71" s="12"/>
      <c r="B71" s="12"/>
      <c r="C71" s="12"/>
      <c r="D71" s="12"/>
      <c r="E71" s="12"/>
      <c r="F71" s="16"/>
      <c r="G71" s="16"/>
      <c r="H71" s="16"/>
      <c r="I71" s="12"/>
    </row>
    <row r="72" spans="1:14" x14ac:dyDescent="0.25">
      <c r="A72" s="12"/>
      <c r="B72" s="12"/>
      <c r="C72" s="12"/>
      <c r="D72" s="12"/>
      <c r="E72" s="12"/>
      <c r="F72" s="16"/>
      <c r="G72" s="12"/>
      <c r="H72" s="16"/>
      <c r="I72" s="12"/>
    </row>
    <row r="73" spans="1:14" ht="32.25" customHeight="1" x14ac:dyDescent="0.25">
      <c r="A73" s="70" t="s">
        <v>31</v>
      </c>
      <c r="B73" s="23"/>
      <c r="C73" s="19">
        <f>H70/25</f>
        <v>635.38050432448949</v>
      </c>
      <c r="D73" s="12"/>
      <c r="E73" s="12"/>
      <c r="F73" s="12"/>
      <c r="G73" s="12"/>
      <c r="H73" s="12"/>
      <c r="I73" s="12"/>
    </row>
    <row r="74" spans="1:14" s="21" customFormat="1" x14ac:dyDescent="0.25">
      <c r="A74" s="24"/>
      <c r="B74" s="24"/>
    </row>
    <row r="75" spans="1:14" s="21" customFormat="1" x14ac:dyDescent="0.25">
      <c r="A75" s="24"/>
      <c r="B75" s="24"/>
    </row>
    <row r="76" spans="1:14" s="21" customFormat="1" x14ac:dyDescent="0.25">
      <c r="A76" s="24"/>
      <c r="B76" s="24"/>
    </row>
    <row r="77" spans="1:14" ht="45" x14ac:dyDescent="0.25">
      <c r="A77" s="25" t="s">
        <v>34</v>
      </c>
      <c r="B77" s="25"/>
    </row>
    <row r="80" spans="1:14" s="20" customFormat="1" x14ac:dyDescent="0.25">
      <c r="A80" s="20" t="s">
        <v>33</v>
      </c>
    </row>
    <row r="81" spans="1:1" x14ac:dyDescent="0.25">
      <c r="A81" t="s">
        <v>65</v>
      </c>
    </row>
  </sheetData>
  <mergeCells count="5">
    <mergeCell ref="L26:L31"/>
    <mergeCell ref="D44:E44"/>
    <mergeCell ref="A1:D2"/>
    <mergeCell ref="A30:D32"/>
    <mergeCell ref="A3:D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35A932A1779B459D048EC1D2547E57" ma:contentTypeVersion="12" ma:contentTypeDescription="Een nieuw document maken." ma:contentTypeScope="" ma:versionID="4a5e436f8f0718634553dff882f2eac9">
  <xsd:schema xmlns:xsd="http://www.w3.org/2001/XMLSchema" xmlns:xs="http://www.w3.org/2001/XMLSchema" xmlns:p="http://schemas.microsoft.com/office/2006/metadata/properties" xmlns:ns3="df5a225e-1e38-40c8-a8e0-98d094360d5b" xmlns:ns4="1fccb3c7-a52c-4fb2-bf37-1ba72b4d44d7" targetNamespace="http://schemas.microsoft.com/office/2006/metadata/properties" ma:root="true" ma:fieldsID="e9e6c56b7a069b7b8287cd684b898da5" ns3:_="" ns4:_="">
    <xsd:import namespace="df5a225e-1e38-40c8-a8e0-98d094360d5b"/>
    <xsd:import namespace="1fccb3c7-a52c-4fb2-bf37-1ba72b4d44d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a225e-1e38-40c8-a8e0-98d094360d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ccb3c7-a52c-4fb2-bf37-1ba72b4d44d7"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SharingHintHash" ma:index="17"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844702-9313-4D07-8352-4185F8C3DE2F}">
  <ds:schemaRefs>
    <ds:schemaRef ds:uri="http://schemas.microsoft.com/sharepoint/v3/contenttype/forms"/>
  </ds:schemaRefs>
</ds:datastoreItem>
</file>

<file path=customXml/itemProps2.xml><?xml version="1.0" encoding="utf-8"?>
<ds:datastoreItem xmlns:ds="http://schemas.openxmlformats.org/officeDocument/2006/customXml" ds:itemID="{6CFDC763-3725-463D-9F2F-5B7F43B255E2}">
  <ds:schemaRefs>
    <ds:schemaRef ds:uri="http://schemas.microsoft.com/office/infopath/2007/PartnerControls"/>
    <ds:schemaRef ds:uri="df5a225e-1e38-40c8-a8e0-98d094360d5b"/>
    <ds:schemaRef ds:uri="http://purl.org/dc/terms/"/>
    <ds:schemaRef ds:uri="http://schemas.microsoft.com/office/2006/documentManagement/types"/>
    <ds:schemaRef ds:uri="http://schemas.openxmlformats.org/package/2006/metadata/core-properties"/>
    <ds:schemaRef ds:uri="http://purl.org/dc/elements/1.1/"/>
    <ds:schemaRef ds:uri="1fccb3c7-a52c-4fb2-bf37-1ba72b4d44d7"/>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14AD12F-4A96-46CF-BE02-D687E20CC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5a225e-1e38-40c8-a8e0-98d094360d5b"/>
    <ds:schemaRef ds:uri="1fccb3c7-a52c-4fb2-bf37-1ba72b4d4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PV-tot 10 kWp</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Vens, Veronique</cp:lastModifiedBy>
  <dcterms:created xsi:type="dcterms:W3CDTF">2015-07-02T13:05:42Z</dcterms:created>
  <dcterms:modified xsi:type="dcterms:W3CDTF">2020-12-08T16:11:06Z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0x0101000635A932A1779B459D048EC1D2547E57</vt:lpwstr>
  </property>
</Properties>
</file>